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70" activeTab="0"/>
  </bookViews>
  <sheets>
    <sheet name="hex to float" sheetId="1" r:id="rId1"/>
    <sheet name="float to hex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<sst xmlns="http://schemas.openxmlformats.org/spreadsheetml/2006/main" count="81" uniqueCount="50">
  <si>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Least significant</t>
  </si>
  <si>
    <t>most significant</t>
  </si>
  <si>
    <t>32 bits</t>
  </si>
  <si>
    <t>binary</t>
  </si>
  <si>
    <t>hex</t>
  </si>
  <si>
    <t>decimal</t>
  </si>
  <si>
    <t>4 bytes</t>
  </si>
  <si>
    <t>first bit</t>
  </si>
  <si>
    <t>next 8 bits</t>
  </si>
  <si>
    <t>SIGN</t>
  </si>
  <si>
    <t>EXPONENT</t>
  </si>
  <si>
    <t>subtract 127</t>
  </si>
  <si>
    <t>final 23 bits</t>
  </si>
  <si>
    <t>total</t>
  </si>
  <si>
    <t>MANTISSA</t>
  </si>
  <si>
    <t>each row is half of that above</t>
  </si>
  <si>
    <t>1 is always included</t>
  </si>
  <si>
    <t>FLOAT</t>
  </si>
  <si>
    <t>invert</t>
  </si>
  <si>
    <t>FLOAT = SIGN x  MANTISSA x ( 2 ^ EXPONENT )</t>
  </si>
  <si>
    <t>add 1</t>
  </si>
  <si>
    <t>80 00 00 hex</t>
  </si>
  <si>
    <t>divide</t>
  </si>
  <si>
    <t>high word</t>
  </si>
  <si>
    <t>low word</t>
  </si>
  <si>
    <t>alternate method of calculating the mantissa</t>
  </si>
  <si>
    <t>This sheet requires the Analysis Toolpak to be loaded.  Select the Tools Menu &gt; Add-Ins... &gt; check Analysis Toolpack</t>
  </si>
  <si>
    <t>high byte</t>
  </si>
  <si>
    <t>low byte</t>
  </si>
  <si>
    <t>INSTRUCTIONS</t>
  </si>
  <si>
    <t>&lt; Enter these 2 words as decimal numbers</t>
  </si>
  <si>
    <t>&lt; or enter these 2 words in hex</t>
  </si>
  <si>
    <t>&lt; or enter these 4 bytes as decimal numbers</t>
  </si>
  <si>
    <t>&lt; or enter these 4 bytes in hex</t>
  </si>
  <si>
    <t>&lt; or enter these 4 bytes as 8 bit binary strings</t>
  </si>
  <si>
    <t>2 words</t>
  </si>
  <si>
    <t>1st bit</t>
  </si>
  <si>
    <t>add 127</t>
  </si>
  <si>
    <t>subtract 1</t>
  </si>
  <si>
    <t>byte4</t>
  </si>
  <si>
    <t>byte3</t>
  </si>
  <si>
    <t>byte2</t>
  </si>
  <si>
    <t>byte1</t>
  </si>
  <si>
    <t>&lt; Enter floating point number</t>
  </si>
  <si>
    <t>multiply</t>
  </si>
  <si>
    <t>div by 256</t>
  </si>
  <si>
    <t>remainder</t>
  </si>
  <si>
    <t>integer</t>
  </si>
  <si>
    <t>Courtesy of</t>
  </si>
  <si>
    <t>www.simplymodbus.ca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</si>
</sst>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000"/>
    <numFmt numFmtId="166" formatCode="00"/>
    <numFmt numFmtId="167" formatCode="000000000"/>
    <numFmt numFmtId="168" formatCode="0000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6" xfId="0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/>
    </xf>
    <xf numFmtId="0" fontId="4" fillId="3" borderId="15" xfId="0" applyFont="1" applyFill="1" applyBorder="1" applyAlignment="1">
      <alignment horizontal="center"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31</xdr:row>
      <xdr:rowOff>9525</xdr:rowOff>
    </xdr:from>
    <xdr:to>
      <xdr:col>3</xdr:col>
      <xdr:colOff>371475</xdr:colOff>
      <xdr:row>36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10540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9</xdr:row>
      <xdr:rowOff>9525</xdr:rowOff>
    </xdr:from>
    <xdr:to>
      <xdr:col>8</xdr:col>
      <xdr:colOff>161925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50495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00390625" style="0" customWidth="1"/>
    <col min="2" max="7" width="12.7109375" style="0" customWidth="1"/>
    <col min="8" max="8" width="14.28125" style="0" customWidth="1"/>
    <col min="9" max="16384" width="12.7109375" style="0" customWidth="1"/>
  </cols>
  <sheetData>
    <row r="2" ht="12.75">
      <c r="B2" t="s">
        <v>26</v>
      </c>
    </row>
    <row r="4" spans="4:7" ht="12.75">
      <c r="D4" s="1" t="s">
        <v>1</v>
      </c>
      <c r="E4" s="1"/>
      <c r="F4" s="1"/>
      <c r="G4" s="1" t="s">
        <v>0</v>
      </c>
    </row>
    <row r="5" spans="2:11" ht="12.75">
      <c r="B5" s="7"/>
      <c r="C5" s="23"/>
      <c r="D5" s="9" t="s">
        <v>23</v>
      </c>
      <c r="E5" s="9"/>
      <c r="F5" s="9" t="s">
        <v>24</v>
      </c>
      <c r="G5" s="9"/>
      <c r="H5" s="16" t="s">
        <v>29</v>
      </c>
      <c r="I5" s="16"/>
      <c r="J5" s="16"/>
      <c r="K5" s="17"/>
    </row>
    <row r="6" spans="2:11" ht="12.75">
      <c r="B6" s="29" t="s">
        <v>35</v>
      </c>
      <c r="C6" s="3" t="s">
        <v>5</v>
      </c>
      <c r="D6" s="45">
        <v>16457</v>
      </c>
      <c r="E6" s="46"/>
      <c r="F6" s="45">
        <v>4059</v>
      </c>
      <c r="G6" s="46"/>
      <c r="H6" s="18" t="s">
        <v>30</v>
      </c>
      <c r="I6" s="18"/>
      <c r="J6" s="18"/>
      <c r="K6" s="19"/>
    </row>
    <row r="7" spans="2:11" ht="12.75">
      <c r="B7" s="30"/>
      <c r="C7" s="26" t="s">
        <v>4</v>
      </c>
      <c r="D7" s="49" t="str">
        <f>RIGHT("0000"&amp;DEC2HEX(D6),4)</f>
        <v>4049</v>
      </c>
      <c r="E7" s="27"/>
      <c r="F7" s="49" t="str">
        <f>RIGHT("0000"&amp;DEC2HEX(F6),4)</f>
        <v>0FDB</v>
      </c>
      <c r="G7" s="8"/>
      <c r="H7" s="21" t="s">
        <v>31</v>
      </c>
      <c r="I7" s="21"/>
      <c r="J7" s="21"/>
      <c r="K7" s="22"/>
    </row>
    <row r="8" spans="2:11" ht="12.75">
      <c r="B8" s="29"/>
      <c r="C8" s="3"/>
      <c r="D8" s="3" t="s">
        <v>27</v>
      </c>
      <c r="E8" s="3"/>
      <c r="F8" s="3"/>
      <c r="G8" s="3" t="s">
        <v>28</v>
      </c>
      <c r="H8" s="18"/>
      <c r="I8" s="18"/>
      <c r="J8" s="18"/>
      <c r="K8" s="19"/>
    </row>
    <row r="9" spans="2:11" ht="12.75">
      <c r="B9" s="29" t="s">
        <v>6</v>
      </c>
      <c r="C9" s="3" t="s">
        <v>5</v>
      </c>
      <c r="D9" s="48">
        <f>INT(HEX2DEC(D7)/256)</f>
        <v>64</v>
      </c>
      <c r="E9" s="48">
        <f>HEX2DEC(D7)-INT(HEX2DEC(D7)/256)*256</f>
        <v>73</v>
      </c>
      <c r="F9" s="48">
        <f>INT(HEX2DEC(F7)/256)</f>
        <v>15</v>
      </c>
      <c r="G9" s="48">
        <f>HEX2DEC(F7)-INT(HEX2DEC(F7)/256)*256</f>
        <v>219</v>
      </c>
      <c r="H9" s="18" t="s">
        <v>32</v>
      </c>
      <c r="I9" s="18"/>
      <c r="J9" s="18"/>
      <c r="K9" s="19"/>
    </row>
    <row r="10" spans="2:11" ht="12.75">
      <c r="B10" s="30"/>
      <c r="C10" s="26" t="s">
        <v>4</v>
      </c>
      <c r="D10" s="49" t="str">
        <f>RIGHT("00"&amp;DEC2HEX(D9),2)</f>
        <v>40</v>
      </c>
      <c r="E10" s="49" t="str">
        <f>RIGHT("00"&amp;DEC2HEX(E9),2)</f>
        <v>49</v>
      </c>
      <c r="F10" s="49" t="str">
        <f>RIGHT("00"&amp;DEC2HEX(F9),2)</f>
        <v>0F</v>
      </c>
      <c r="G10" s="49" t="str">
        <f>RIGHT("00"&amp;DEC2HEX(G9),2)</f>
        <v>DB</v>
      </c>
      <c r="H10" s="21" t="s">
        <v>33</v>
      </c>
      <c r="I10" s="21"/>
      <c r="J10" s="21"/>
      <c r="K10" s="22"/>
    </row>
    <row r="11" spans="2:11" ht="12.75">
      <c r="B11" s="32" t="s">
        <v>2</v>
      </c>
      <c r="C11" s="33" t="s">
        <v>3</v>
      </c>
      <c r="D11" s="33" t="str">
        <f>RIGHT("00000000"&amp;HEX2BIN(D10),8)</f>
        <v>01000000</v>
      </c>
      <c r="E11" s="33" t="str">
        <f>RIGHT("00000000"&amp;HEX2BIN(E10),8)</f>
        <v>01001001</v>
      </c>
      <c r="F11" s="33" t="str">
        <f>RIGHT("00000000"&amp;HEX2BIN(F10),8)</f>
        <v>00001111</v>
      </c>
      <c r="G11" s="33" t="str">
        <f>RIGHT("00000000"&amp;HEX2BIN(G10),8)</f>
        <v>11011011</v>
      </c>
      <c r="H11" s="20" t="s">
        <v>34</v>
      </c>
      <c r="I11" s="21"/>
      <c r="J11" s="21"/>
      <c r="K11" s="22"/>
    </row>
    <row r="12" spans="2:10" ht="12.75">
      <c r="B12" s="12"/>
      <c r="C12" s="12"/>
      <c r="E12" s="3"/>
      <c r="F12" s="3"/>
      <c r="G12" s="3"/>
      <c r="H12" s="3"/>
      <c r="I12" s="3"/>
      <c r="J12" s="3"/>
    </row>
    <row r="13" ht="12.75">
      <c r="H13" t="s">
        <v>25</v>
      </c>
    </row>
    <row r="14" spans="3:11" ht="13.5" thickBot="1">
      <c r="C14" s="51" t="s">
        <v>7</v>
      </c>
      <c r="D14" s="13" t="str">
        <f>LEFT(D11,1)</f>
        <v>0</v>
      </c>
      <c r="I14" s="2" t="s">
        <v>15</v>
      </c>
      <c r="J14" s="4">
        <v>1</v>
      </c>
      <c r="K14" t="s">
        <v>16</v>
      </c>
    </row>
    <row r="15" spans="3:10" ht="13.5" thickBot="1">
      <c r="C15" s="2" t="s">
        <v>18</v>
      </c>
      <c r="D15" s="10">
        <f>IF(D14="0",1,-1)</f>
        <v>1</v>
      </c>
      <c r="E15" s="11" t="s">
        <v>9</v>
      </c>
      <c r="G15" s="2" t="s">
        <v>12</v>
      </c>
      <c r="H15" s="38" t="str">
        <f>MID(E$11,2,1)</f>
        <v>1</v>
      </c>
      <c r="I15">
        <v>0.5</v>
      </c>
      <c r="J15" s="15">
        <f>IF(H15="1",I15,0)</f>
        <v>0.5</v>
      </c>
    </row>
    <row r="16" spans="8:10" ht="12.75">
      <c r="H16" s="39" t="str">
        <f>MID(E$11,3,1)</f>
        <v>0</v>
      </c>
      <c r="I16">
        <f>I15/2</f>
        <v>0.25</v>
      </c>
      <c r="J16" s="5">
        <f aca="true" t="shared" si="0" ref="J16:J37">IF(H16="1",I16,0)</f>
        <v>0</v>
      </c>
    </row>
    <row r="17" spans="3:10" ht="12.75">
      <c r="C17" s="34" t="s">
        <v>8</v>
      </c>
      <c r="D17" s="37" t="str">
        <f>RIGHT(D11,7)&amp;LEFT(E11,1)</f>
        <v>10000000</v>
      </c>
      <c r="H17" s="39" t="str">
        <f>MID(E$11,4,1)</f>
        <v>0</v>
      </c>
      <c r="I17">
        <f aca="true" t="shared" si="1" ref="I17:I37">I16/2</f>
        <v>0.125</v>
      </c>
      <c r="J17" s="5">
        <f t="shared" si="0"/>
        <v>0</v>
      </c>
    </row>
    <row r="18" spans="3:10" ht="13.5" thickBot="1">
      <c r="C18" s="2" t="s">
        <v>5</v>
      </c>
      <c r="D18" s="1">
        <f>BIN2DEC(D17)</f>
        <v>128</v>
      </c>
      <c r="H18" s="39" t="str">
        <f>MID(E$11,5,1)</f>
        <v>1</v>
      </c>
      <c r="I18">
        <f t="shared" si="1"/>
        <v>0.0625</v>
      </c>
      <c r="J18" s="5">
        <f t="shared" si="0"/>
        <v>0.0625</v>
      </c>
    </row>
    <row r="19" spans="3:10" ht="13.5" thickBot="1">
      <c r="C19" s="2" t="s">
        <v>11</v>
      </c>
      <c r="D19" s="10">
        <f>D18-127</f>
        <v>1</v>
      </c>
      <c r="E19" s="11" t="s">
        <v>10</v>
      </c>
      <c r="H19" s="39" t="str">
        <f>MID(E$11,6,1)</f>
        <v>0</v>
      </c>
      <c r="I19">
        <f t="shared" si="1"/>
        <v>0.03125</v>
      </c>
      <c r="J19" s="5">
        <f t="shared" si="0"/>
        <v>0</v>
      </c>
    </row>
    <row r="20" spans="8:10" ht="12.75">
      <c r="H20" s="39" t="str">
        <f>MID(E$11,7,1)</f>
        <v>0</v>
      </c>
      <c r="I20">
        <f t="shared" si="1"/>
        <v>0.015625</v>
      </c>
      <c r="J20" s="5">
        <f t="shared" si="0"/>
        <v>0</v>
      </c>
    </row>
    <row r="21" spans="3:10" ht="12.75">
      <c r="C21" s="34" t="s">
        <v>12</v>
      </c>
      <c r="D21" s="35" t="str">
        <f>RIGHT(E11,7)&amp;F11&amp;G11</f>
        <v>10010010000111111011011</v>
      </c>
      <c r="E21" s="36"/>
      <c r="H21" s="40" t="str">
        <f>MID(E$11,8,1)</f>
        <v>1</v>
      </c>
      <c r="I21">
        <f t="shared" si="1"/>
        <v>0.0078125</v>
      </c>
      <c r="J21" s="6">
        <f t="shared" si="0"/>
        <v>0.0078125</v>
      </c>
    </row>
    <row r="22" spans="3:10" ht="12.75">
      <c r="C22" s="2" t="s">
        <v>5</v>
      </c>
      <c r="D22">
        <f>BIN2DEC(RIGHT(E11,7))*256*256+BIN2DEC(F11)*256+BIN2DEC(G11)</f>
        <v>4788187</v>
      </c>
      <c r="H22" s="38" t="str">
        <f>MID(F$11,1,1)</f>
        <v>0</v>
      </c>
      <c r="I22">
        <f t="shared" si="1"/>
        <v>0.00390625</v>
      </c>
      <c r="J22" s="15">
        <f t="shared" si="0"/>
        <v>0</v>
      </c>
    </row>
    <row r="23" spans="3:10" ht="12.75">
      <c r="C23" s="28" t="s">
        <v>21</v>
      </c>
      <c r="D23" s="8">
        <f>HEX2DEC(800000)</f>
        <v>8388608</v>
      </c>
      <c r="H23" s="39" t="str">
        <f>MID(F$11,2,1)</f>
        <v>0</v>
      </c>
      <c r="I23">
        <f t="shared" si="1"/>
        <v>0.001953125</v>
      </c>
      <c r="J23" s="5">
        <f t="shared" si="0"/>
        <v>0</v>
      </c>
    </row>
    <row r="24" spans="3:10" ht="13.5" thickBot="1">
      <c r="C24" s="2" t="s">
        <v>22</v>
      </c>
      <c r="D24">
        <f>D22/D23</f>
        <v>0.5707963705062866</v>
      </c>
      <c r="H24" s="39" t="str">
        <f>MID(F$11,3,1)</f>
        <v>0</v>
      </c>
      <c r="I24">
        <f t="shared" si="1"/>
        <v>0.0009765625</v>
      </c>
      <c r="J24" s="5">
        <f t="shared" si="0"/>
        <v>0</v>
      </c>
    </row>
    <row r="25" spans="3:10" ht="13.5" thickBot="1">
      <c r="C25" s="2" t="s">
        <v>20</v>
      </c>
      <c r="D25" s="14">
        <f>D24+1</f>
        <v>1.5707963705062866</v>
      </c>
      <c r="E25" s="11" t="s">
        <v>14</v>
      </c>
      <c r="H25" s="39" t="str">
        <f>MID(F$11,4,1)</f>
        <v>0</v>
      </c>
      <c r="I25">
        <f t="shared" si="1"/>
        <v>0.00048828125</v>
      </c>
      <c r="J25" s="5">
        <f t="shared" si="0"/>
        <v>0</v>
      </c>
    </row>
    <row r="26" spans="8:10" ht="12.75">
      <c r="H26" s="39" t="str">
        <f>MID(F$11,5,1)</f>
        <v>1</v>
      </c>
      <c r="I26">
        <f t="shared" si="1"/>
        <v>0.000244140625</v>
      </c>
      <c r="J26" s="5">
        <f t="shared" si="0"/>
        <v>0.000244140625</v>
      </c>
    </row>
    <row r="27" spans="3:10" ht="12.75">
      <c r="C27" t="s">
        <v>19</v>
      </c>
      <c r="H27" s="39" t="str">
        <f>MID(F$11,6,1)</f>
        <v>1</v>
      </c>
      <c r="I27">
        <f t="shared" si="1"/>
        <v>0.0001220703125</v>
      </c>
      <c r="J27" s="5">
        <f t="shared" si="0"/>
        <v>0.0001220703125</v>
      </c>
    </row>
    <row r="28" spans="8:10" ht="13.5" thickBot="1">
      <c r="H28" s="39" t="str">
        <f>MID(F$11,7,1)</f>
        <v>1</v>
      </c>
      <c r="I28">
        <f t="shared" si="1"/>
        <v>6.103515625E-05</v>
      </c>
      <c r="J28" s="5">
        <f t="shared" si="0"/>
        <v>6.103515625E-05</v>
      </c>
    </row>
    <row r="29" spans="3:10" ht="13.5" thickBot="1">
      <c r="C29" s="24" t="s">
        <v>17</v>
      </c>
      <c r="D29" s="25">
        <f>D15*D25*2^D19</f>
        <v>3.1415927410125732</v>
      </c>
      <c r="H29" s="40" t="str">
        <f>MID(F$11,8,1)</f>
        <v>1</v>
      </c>
      <c r="I29">
        <f t="shared" si="1"/>
        <v>3.0517578125E-05</v>
      </c>
      <c r="J29" s="6">
        <f t="shared" si="0"/>
        <v>3.0517578125E-05</v>
      </c>
    </row>
    <row r="30" spans="8:10" ht="12.75">
      <c r="H30" s="38" t="str">
        <f>MID(G$11,1,1)</f>
        <v>1</v>
      </c>
      <c r="I30">
        <f t="shared" si="1"/>
        <v>1.52587890625E-05</v>
      </c>
      <c r="J30" s="15">
        <f t="shared" si="0"/>
        <v>1.52587890625E-05</v>
      </c>
    </row>
    <row r="31" spans="2:10" ht="12.75">
      <c r="B31" t="s">
        <v>48</v>
      </c>
      <c r="H31" s="39" t="str">
        <f>MID(G$11,2,1)</f>
        <v>1</v>
      </c>
      <c r="I31">
        <f t="shared" si="1"/>
        <v>7.62939453125E-06</v>
      </c>
      <c r="J31" s="5">
        <f t="shared" si="0"/>
        <v>7.62939453125E-06</v>
      </c>
    </row>
    <row r="32" spans="8:10" ht="12.75">
      <c r="H32" s="39" t="str">
        <f>MID(G$11,3,1)</f>
        <v>0</v>
      </c>
      <c r="I32">
        <f t="shared" si="1"/>
        <v>3.814697265625E-06</v>
      </c>
      <c r="J32" s="5">
        <f t="shared" si="0"/>
        <v>0</v>
      </c>
    </row>
    <row r="33" spans="8:10" ht="12.75">
      <c r="H33" s="39" t="str">
        <f>MID(G$11,4,1)</f>
        <v>1</v>
      </c>
      <c r="I33">
        <f t="shared" si="1"/>
        <v>1.9073486328125E-06</v>
      </c>
      <c r="J33" s="5">
        <f t="shared" si="0"/>
        <v>1.9073486328125E-06</v>
      </c>
    </row>
    <row r="34" spans="8:10" ht="12.75">
      <c r="H34" s="39" t="str">
        <f>MID(G$11,5,1)</f>
        <v>1</v>
      </c>
      <c r="I34">
        <f t="shared" si="1"/>
        <v>9.5367431640625E-07</v>
      </c>
      <c r="J34" s="5">
        <f t="shared" si="0"/>
        <v>9.5367431640625E-07</v>
      </c>
    </row>
    <row r="35" spans="8:10" ht="12.75">
      <c r="H35" s="39" t="str">
        <f>MID(G$11,6,1)</f>
        <v>0</v>
      </c>
      <c r="I35">
        <f t="shared" si="1"/>
        <v>4.76837158203125E-07</v>
      </c>
      <c r="J35" s="5">
        <f t="shared" si="0"/>
        <v>0</v>
      </c>
    </row>
    <row r="36" spans="8:10" ht="12.75">
      <c r="H36" s="39" t="str">
        <f>MID(G$11,7,1)</f>
        <v>1</v>
      </c>
      <c r="I36">
        <f t="shared" si="1"/>
        <v>2.384185791015625E-07</v>
      </c>
      <c r="J36" s="5">
        <f t="shared" si="0"/>
        <v>2.384185791015625E-07</v>
      </c>
    </row>
    <row r="37" spans="2:10" ht="13.5" thickBot="1">
      <c r="B37" s="70" t="s">
        <v>49</v>
      </c>
      <c r="H37" s="40" t="str">
        <f>MID(G$11,8,1)</f>
        <v>1</v>
      </c>
      <c r="I37">
        <f t="shared" si="1"/>
        <v>1.1920928955078125E-07</v>
      </c>
      <c r="J37" s="5">
        <f t="shared" si="0"/>
        <v>1.1920928955078125E-07</v>
      </c>
    </row>
    <row r="38" spans="9:11" ht="13.5" thickBot="1">
      <c r="I38" s="2" t="s">
        <v>13</v>
      </c>
      <c r="J38" s="14">
        <f>SUM(J14:J37)</f>
        <v>1.5707963705062866</v>
      </c>
      <c r="K38" s="11" t="s">
        <v>14</v>
      </c>
    </row>
    <row r="49" ht="12.75">
      <c r="G49" s="41"/>
    </row>
  </sheetData>
  <hyperlinks>
    <hyperlink ref="B37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6"/>
  <sheetViews>
    <sheetView workbookViewId="0" topLeftCell="A1">
      <selection activeCell="D5" sqref="D5"/>
    </sheetView>
  </sheetViews>
  <sheetFormatPr defaultColWidth="9.140625" defaultRowHeight="12.75"/>
  <cols>
    <col min="1" max="1" width="3.00390625" style="0" customWidth="1"/>
    <col min="2" max="8" width="14.28125" style="0" customWidth="1"/>
    <col min="9" max="16384" width="12.7109375" style="0" customWidth="1"/>
  </cols>
  <sheetData>
    <row r="2" ht="12.75">
      <c r="B2" t="s">
        <v>26</v>
      </c>
    </row>
    <row r="4" ht="13.5" thickBot="1"/>
    <row r="5" spans="3:6" ht="13.5" thickBot="1">
      <c r="C5" s="24" t="s">
        <v>17</v>
      </c>
      <c r="D5" s="25">
        <v>3.1415927410125732</v>
      </c>
      <c r="E5" s="18" t="s">
        <v>43</v>
      </c>
      <c r="F5" s="50"/>
    </row>
    <row r="7" ht="12.75">
      <c r="C7" t="s">
        <v>19</v>
      </c>
    </row>
    <row r="8" ht="13.5" thickBot="1"/>
    <row r="9" spans="4:7" ht="13.5" thickBot="1">
      <c r="D9" s="10">
        <f>IF(D5&lt;0,-1,1)</f>
        <v>1</v>
      </c>
      <c r="E9" s="11" t="s">
        <v>9</v>
      </c>
      <c r="G9" t="s">
        <v>48</v>
      </c>
    </row>
    <row r="10" spans="3:4" ht="12.75">
      <c r="C10" s="34" t="s">
        <v>36</v>
      </c>
      <c r="D10" s="41">
        <f>IF(D9=1,0,1)</f>
        <v>0</v>
      </c>
    </row>
    <row r="11" ht="13.5" thickBot="1"/>
    <row r="12" spans="4:5" ht="13.5" thickBot="1">
      <c r="D12" s="10">
        <f>INT(LOG(ABS(D5))/LOG(2))</f>
        <v>1</v>
      </c>
      <c r="E12" s="11" t="s">
        <v>10</v>
      </c>
    </row>
    <row r="13" spans="3:4" ht="12.75">
      <c r="C13" s="2" t="s">
        <v>37</v>
      </c>
      <c r="D13" s="1">
        <f>D12+127</f>
        <v>128</v>
      </c>
    </row>
    <row r="14" spans="3:4" ht="12.75">
      <c r="C14" s="34" t="s">
        <v>8</v>
      </c>
      <c r="D14" s="41" t="str">
        <f>RIGHT("00000000"&amp;DEC2BIN(D13),8)</f>
        <v>10000000</v>
      </c>
    </row>
    <row r="15" ht="13.5" thickBot="1">
      <c r="G15" s="70" t="s">
        <v>49</v>
      </c>
    </row>
    <row r="16" spans="4:5" ht="13.5" thickBot="1">
      <c r="D16" s="10">
        <f>D5/2^D12/D9</f>
        <v>1.5707963705062866</v>
      </c>
      <c r="E16" s="11" t="s">
        <v>14</v>
      </c>
    </row>
    <row r="17" spans="3:4" ht="12.75">
      <c r="C17" s="2" t="s">
        <v>38</v>
      </c>
      <c r="D17">
        <f>D16-1</f>
        <v>0.5707963705062866</v>
      </c>
    </row>
    <row r="18" spans="3:4" ht="12.75">
      <c r="C18" s="28" t="s">
        <v>21</v>
      </c>
      <c r="D18" s="8">
        <f>HEX2DEC(800000)</f>
        <v>8388608</v>
      </c>
    </row>
    <row r="19" spans="3:4" ht="12.75">
      <c r="C19" s="2" t="s">
        <v>44</v>
      </c>
      <c r="D19">
        <f>D17*D18</f>
        <v>4788187</v>
      </c>
    </row>
    <row r="20" spans="3:4" ht="12.75">
      <c r="C20" s="34" t="s">
        <v>12</v>
      </c>
      <c r="D20" s="36" t="str">
        <f>E25&amp;F26&amp;G26</f>
        <v>10010010000111111011011</v>
      </c>
    </row>
    <row r="21" ht="12.75">
      <c r="C21" s="2"/>
    </row>
    <row r="22" spans="3:7" ht="12.75" hidden="1">
      <c r="C22" s="2"/>
      <c r="D22" s="1" t="s">
        <v>47</v>
      </c>
      <c r="E22" s="1">
        <f>INT(F23)</f>
        <v>73</v>
      </c>
      <c r="F22" s="1">
        <f>INT(G23)</f>
        <v>18703</v>
      </c>
      <c r="G22" s="1">
        <f>D19</f>
        <v>4788187</v>
      </c>
    </row>
    <row r="23" spans="3:7" ht="12.75" hidden="1">
      <c r="C23" s="2"/>
      <c r="D23" s="1" t="s">
        <v>45</v>
      </c>
      <c r="E23" s="1"/>
      <c r="F23" s="1">
        <f>F22/256</f>
        <v>73.05859375</v>
      </c>
      <c r="G23" s="1">
        <f>D19/256</f>
        <v>18703.85546875</v>
      </c>
    </row>
    <row r="24" spans="3:7" ht="12.75" hidden="1">
      <c r="C24" s="2"/>
      <c r="D24" s="1" t="s">
        <v>46</v>
      </c>
      <c r="E24" s="1"/>
      <c r="F24" s="1">
        <f>(F23-E22)*256</f>
        <v>15</v>
      </c>
      <c r="G24" s="1">
        <f>(G23-F22)*256</f>
        <v>219</v>
      </c>
    </row>
    <row r="25" spans="3:7" ht="12.75" hidden="1">
      <c r="C25" s="2"/>
      <c r="D25" s="1"/>
      <c r="E25" s="41" t="str">
        <f>RIGHT("0000000"&amp;DEC2BIN(E22),7)</f>
        <v>1001001</v>
      </c>
      <c r="F25" s="1"/>
      <c r="G25" s="1"/>
    </row>
    <row r="26" spans="2:7" ht="13.5" thickBot="1">
      <c r="B26" s="58" t="s">
        <v>2</v>
      </c>
      <c r="C26" s="59" t="s">
        <v>3</v>
      </c>
      <c r="D26" s="59" t="str">
        <f>D10&amp;LEFT(D14,7)</f>
        <v>01000000</v>
      </c>
      <c r="E26" s="59" t="str">
        <f>RIGHT(D14,1)&amp;E25</f>
        <v>01001001</v>
      </c>
      <c r="F26" s="60" t="str">
        <f>RIGHT("00000000"&amp;DEC2BIN(F24),8)</f>
        <v>00001111</v>
      </c>
      <c r="G26" s="61" t="str">
        <f>RIGHT("00000000"&amp;DEC2BIN(G24),8)</f>
        <v>11011011</v>
      </c>
    </row>
    <row r="27" spans="2:7" ht="13.5" thickBot="1">
      <c r="B27" s="31" t="s">
        <v>6</v>
      </c>
      <c r="C27" s="55" t="s">
        <v>4</v>
      </c>
      <c r="D27" s="52" t="str">
        <f>RIGHT("00"&amp;BIN2HEX(D26),2)</f>
        <v>40</v>
      </c>
      <c r="E27" s="53" t="str">
        <f>RIGHT("00"&amp;BIN2HEX(E26),2)</f>
        <v>49</v>
      </c>
      <c r="F27" s="53" t="str">
        <f>RIGHT("00"&amp;BIN2HEX(F26),2)</f>
        <v>0F</v>
      </c>
      <c r="G27" s="54" t="str">
        <f>RIGHT("00"&amp;BIN2HEX(G26),2)</f>
        <v>DB</v>
      </c>
    </row>
    <row r="28" spans="2:7" ht="12.75">
      <c r="B28" s="42"/>
      <c r="C28" s="3" t="s">
        <v>5</v>
      </c>
      <c r="D28" s="45">
        <f>HEX2DEC(D27)</f>
        <v>64</v>
      </c>
      <c r="E28" s="45">
        <f>HEX2DEC(E27)</f>
        <v>73</v>
      </c>
      <c r="F28" s="45">
        <f>HEX2DEC(F27)</f>
        <v>15</v>
      </c>
      <c r="G28" s="63">
        <f>HEX2DEC(G27)</f>
        <v>219</v>
      </c>
    </row>
    <row r="29" spans="2:7" ht="12.75">
      <c r="B29" s="42"/>
      <c r="C29" s="12"/>
      <c r="D29" s="44" t="s">
        <v>42</v>
      </c>
      <c r="E29" s="44" t="s">
        <v>41</v>
      </c>
      <c r="F29" s="44" t="s">
        <v>40</v>
      </c>
      <c r="G29" s="62" t="s">
        <v>39</v>
      </c>
    </row>
    <row r="30" spans="2:7" ht="13.5" thickBot="1">
      <c r="B30" s="56"/>
      <c r="C30" s="8"/>
      <c r="D30" s="3" t="s">
        <v>27</v>
      </c>
      <c r="E30" s="8"/>
      <c r="F30" s="43"/>
      <c r="G30" s="57" t="s">
        <v>28</v>
      </c>
    </row>
    <row r="31" spans="2:7" ht="13.5" thickBot="1">
      <c r="B31" s="31" t="s">
        <v>35</v>
      </c>
      <c r="C31" s="55" t="s">
        <v>4</v>
      </c>
      <c r="D31" s="69" t="str">
        <f>D27&amp;E27</f>
        <v>4049</v>
      </c>
      <c r="E31" s="64"/>
      <c r="F31" s="69" t="str">
        <f>F27&amp;G27</f>
        <v>0FDB</v>
      </c>
      <c r="G31" s="65"/>
    </row>
    <row r="32" spans="2:7" ht="12.75">
      <c r="B32" s="42"/>
      <c r="C32" s="3" t="s">
        <v>5</v>
      </c>
      <c r="D32" s="45">
        <f>HEX2DEC(D31)</f>
        <v>16457</v>
      </c>
      <c r="E32" s="46"/>
      <c r="F32" s="45">
        <f>HEX2DEC(F31)</f>
        <v>4059</v>
      </c>
      <c r="G32" s="66"/>
    </row>
    <row r="33" spans="2:7" ht="12.75">
      <c r="B33" s="56"/>
      <c r="C33" s="67"/>
      <c r="D33" s="47" t="s">
        <v>23</v>
      </c>
      <c r="E33" s="47"/>
      <c r="F33" s="47" t="s">
        <v>24</v>
      </c>
      <c r="G33" s="68"/>
    </row>
    <row r="35" spans="4:7" ht="12.75">
      <c r="D35" s="1" t="s">
        <v>1</v>
      </c>
      <c r="G35" s="1" t="s">
        <v>0</v>
      </c>
    </row>
    <row r="36" ht="12.75">
      <c r="C36" s="2"/>
    </row>
  </sheetData>
  <hyperlinks>
    <hyperlink ref="G15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Barton Instrument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gino</cp:lastModifiedBy>
  <dcterms:created xsi:type="dcterms:W3CDTF">2002-12-11T22:45:43Z</dcterms:created>
  <dcterms:modified xsi:type="dcterms:W3CDTF">2012-03-26T23:12:28Z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